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Vendor Cost Analysis" sheetId="1" r:id="rId1"/>
  </sheets>
  <externalReferences>
    <externalReference r:id="rId2"/>
    <externalReference r:id="rId3"/>
  </externalReference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_01" hidden="1">'[1]Sales Seasonality by Month'!$B$4</definedName>
    <definedName name="DATA_02" hidden="1">'[1]Sales Seasonality by Month'!$B$9</definedName>
    <definedName name="DATA_03" hidden="1">'[1]Sales Seasonality by Month'!$C$9:$C$20</definedName>
    <definedName name="DATA_04" hidden="1">'[1]Sales Seasonality by Month'!$F$9:$F$20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LABOR_TAX" hidden="1">'[2]Service Invoice'!$G$15</definedName>
    <definedName name="Macro1">[0]!Macro1</definedName>
    <definedName name="Macro2">[0]!Macro2</definedName>
    <definedName name="Ownership" hidden="1">OFFSET([0]!Data.Top.Left,1,0)</definedName>
    <definedName name="PARTS_TAX" hidden="1">'[2]Service Invoice'!$D$15</definedName>
    <definedName name="_xlnm.Print_Area" localSheetId="0">'Vendor Cost Analysis'!$B$3:$I$36</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E10" i="1" l="1"/>
  <c r="E11" i="1" s="1"/>
  <c r="G15" i="1"/>
  <c r="G16" i="1"/>
  <c r="G17" i="1"/>
  <c r="F27" i="1" s="1"/>
  <c r="G18" i="1"/>
  <c r="G19" i="1"/>
  <c r="F29" i="1" s="1"/>
  <c r="C25" i="1"/>
  <c r="F25" i="1"/>
  <c r="H25" i="1"/>
  <c r="C26" i="1"/>
  <c r="F26" i="1"/>
  <c r="H26" i="1"/>
  <c r="I26" i="1" s="1"/>
  <c r="C27" i="1"/>
  <c r="H27" i="1"/>
  <c r="C28" i="1"/>
  <c r="F28" i="1"/>
  <c r="H28" i="1"/>
  <c r="C29" i="1"/>
  <c r="BL126" i="1"/>
  <c r="BL127" i="1"/>
  <c r="BL129" i="1"/>
  <c r="BL130" i="1"/>
  <c r="I27" i="1" l="1"/>
  <c r="BL128" i="1"/>
  <c r="I25" i="1"/>
  <c r="G20" i="1"/>
  <c r="G26" i="1" s="1"/>
  <c r="I28" i="1"/>
  <c r="G25" i="1" l="1"/>
  <c r="G29" i="1"/>
  <c r="H29" i="1" s="1"/>
  <c r="G27" i="1"/>
  <c r="G28" i="1"/>
  <c r="B30" i="1" l="1"/>
  <c r="H30" i="1"/>
  <c r="I29" i="1"/>
  <c r="E33" i="1" s="1"/>
  <c r="E34" i="1" s="1"/>
  <c r="E35" i="1" s="1"/>
  <c r="F35" i="1" s="1"/>
</calcChain>
</file>

<file path=xl/comments1.xml><?xml version="1.0" encoding="utf-8"?>
<comments xmlns="http://schemas.openxmlformats.org/spreadsheetml/2006/main">
  <authors>
    <author>Author</author>
  </authors>
  <commentList>
    <comment ref="C5" authorId="0" shapeId="0">
      <text>
        <r>
          <rPr>
            <sz val="10"/>
            <color indexed="81"/>
            <rFont val="Arial"/>
            <family val="2"/>
          </rPr>
          <t>The template will accommodate up to five sources. The order is allocated 
automatically among vendors based on the relationship between the vendor's
price and the average price quoted by all vendors. The allocation gives each 
bidder an order of equal dollar volume. So that you can fine-tune the allocation to your needs, it is possible to override the allocation, permitting you to maintain even-lot orders, for example. Simply enter your own figures in the first column of the allocation.</t>
        </r>
      </text>
    </comment>
  </commentList>
</comments>
</file>

<file path=xl/sharedStrings.xml><?xml version="1.0" encoding="utf-8"?>
<sst xmlns="http://schemas.openxmlformats.org/spreadsheetml/2006/main" count="45" uniqueCount="34">
  <si>
    <t>Vendor Cost Analysis</t>
  </si>
  <si>
    <t>Part Number</t>
  </si>
  <si>
    <t>Description</t>
  </si>
  <si>
    <t>Total Requirements (Units)</t>
  </si>
  <si>
    <t>Number of Vendors</t>
  </si>
  <si>
    <t>Requirement per Vendor</t>
  </si>
  <si>
    <t>PRICES AND DELIVERY COSTS IN UNITS</t>
  </si>
  <si>
    <t>Vendor</t>
  </si>
  <si>
    <t xml:space="preserve">Bid Price </t>
  </si>
  <si>
    <t xml:space="preserve">Delivery </t>
  </si>
  <si>
    <t xml:space="preserve">Total </t>
  </si>
  <si>
    <t xml:space="preserve">1. </t>
  </si>
  <si>
    <t xml:space="preserve">2. </t>
  </si>
  <si>
    <t xml:space="preserve">3. </t>
  </si>
  <si>
    <t xml:space="preserve">4. </t>
  </si>
  <si>
    <t xml:space="preserve">5. </t>
  </si>
  <si>
    <t xml:space="preserve">Average Delivered Price Per Unit </t>
  </si>
  <si>
    <t>ALLOCATION OF ORDERS AND COSTS</t>
  </si>
  <si>
    <t xml:space="preserve">Manual </t>
  </si>
  <si>
    <t xml:space="preserve">Delivered </t>
  </si>
  <si>
    <t>Price vs.</t>
  </si>
  <si>
    <t xml:space="preserve">Actual </t>
  </si>
  <si>
    <t xml:space="preserve"> Amount  </t>
  </si>
  <si>
    <t xml:space="preserve">Override </t>
  </si>
  <si>
    <t xml:space="preserve">Price/Unit </t>
  </si>
  <si>
    <t>Average</t>
  </si>
  <si>
    <t xml:space="preserve">Order </t>
  </si>
  <si>
    <t xml:space="preserve">of Order </t>
  </si>
  <si>
    <t>SUMMARY</t>
  </si>
  <si>
    <t>Total Cost of Orders</t>
  </si>
  <si>
    <t>Low Bidder Total</t>
  </si>
  <si>
    <t>Multiple Bid Premium and %</t>
  </si>
  <si>
    <t>Intermediate Calculations</t>
  </si>
  <si>
    <t>Do Not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</si>
</sst>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quot;$&quot;#,##0_);[Red]\(&quot;$&quot;#,##0\)"/>
    <numFmt numFmtId="166" formatCode="&quot;$&quot;#,##0.00_);\(&quot;$&quot;#,##0.00\)"/>
    <numFmt numFmtId="167" formatCode="_(&quot;$&quot;* #,##0.00_);_(&quot;$&quot;* \(#,##0.00\);_(&quot;$&quot;* &quot;-&quot;??_);_(@_)"/>
    <numFmt numFmtId="168" formatCode="_(* #,##0.00_);_(* \(#,##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0.00%_);[Red]\(0.00%\)"/>
    <numFmt numFmtId="174" formatCode="0%_);[Red]\(0%\)"/>
    <numFmt numFmtId="175" formatCode="0.0%"/>
  </numFmts>
  <fonts count="41" x14ac:knownFonts="1">
    <font>
      <sz val="10"/>
      <name val="Arial"/>
    </font>
    <font>
      <sz val="10"/>
      <name val="Arial"/>
      <family val="2"/>
    </font>
    <font>
      <sz val="10"/>
      <name val="Arial"/>
      <family val="2"/>
    </font>
    <font>
      <b/>
      <sz val="26"/>
      <color indexed="9"/>
      <name val="Times New Roman"/>
      <family val="1"/>
    </font>
    <font>
      <sz val="10"/>
      <color indexed="9"/>
      <name val="Arial"/>
      <family val="2"/>
    </font>
    <font>
      <b/>
      <sz val="14"/>
      <name val="Arial"/>
      <family val="2"/>
    </font>
    <font>
      <b/>
      <sz val="10"/>
      <name val="Arial"/>
      <family val="2"/>
    </font>
    <font>
      <b/>
      <sz val="12"/>
      <name val="Arial"/>
      <family val="2"/>
    </font>
    <font>
      <b/>
      <sz val="26"/>
      <color indexed="8"/>
      <name val="Times New Roman"/>
      <family val="1"/>
    </font>
    <font>
      <sz val="10"/>
      <color indexed="8"/>
      <name val="Arial"/>
      <family val="2"/>
    </font>
    <font>
      <sz val="10"/>
      <color indexed="81"/>
      <name val="Arial"/>
      <family val="2"/>
    </font>
    <font>
      <u/>
      <sz val="10"/>
      <color indexed="12"/>
      <name val="Arial"/>
      <family val="2"/>
    </font>
    <font>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9"/>
        <bgColor indexed="26"/>
      </patternFill>
    </fill>
    <fill>
      <patternFill patternType="solid">
        <fgColor indexed="47"/>
        <bgColor indexed="9"/>
      </patternFill>
    </fill>
    <fill>
      <patternFill patternType="solid">
        <fgColor indexed="34"/>
        <bgColor indexed="9"/>
      </patternFill>
    </fill>
  </fills>
  <borders count="27">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right/>
      <top/>
      <bottom style="double">
        <color indexed="8"/>
      </bottom>
      <diagonal/>
    </border>
    <border>
      <left/>
      <right/>
      <top style="thin">
        <color indexed="8"/>
      </top>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1"/>
      </bottom>
      <diagonal/>
    </border>
  </borders>
  <cellStyleXfs count="76">
    <xf numFmtId="0" fontId="0" fillId="0" borderId="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6" borderId="0" applyNumberFormat="0" applyBorder="0" applyAlignment="0" applyProtection="0"/>
    <xf numFmtId="0" fontId="28" fillId="3"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37" fontId="13" fillId="16" borderId="1" applyBorder="0" applyProtection="0">
      <alignment vertical="center"/>
    </xf>
    <xf numFmtId="0" fontId="29" fillId="17" borderId="0" applyNumberFormat="0" applyBorder="0" applyAlignment="0" applyProtection="0"/>
    <xf numFmtId="164" fontId="14" fillId="0" borderId="2">
      <protection locked="0"/>
    </xf>
    <xf numFmtId="0" fontId="15" fillId="18" borderId="0" applyBorder="0">
      <alignment horizontal="left" vertical="center" indent="1"/>
    </xf>
    <xf numFmtId="0" fontId="30" fillId="4" borderId="3" applyNumberFormat="0" applyAlignment="0" applyProtection="0"/>
    <xf numFmtId="0" fontId="31" fillId="19" borderId="4" applyNumberFormat="0" applyAlignment="0" applyProtection="0"/>
    <xf numFmtId="168" fontId="1" fillId="0" borderId="0" applyFont="0" applyFill="0" applyBorder="0" applyAlignment="0" applyProtection="0"/>
    <xf numFmtId="3" fontId="1" fillId="0" borderId="0" applyFont="0" applyFill="0" applyBorder="0" applyAlignment="0" applyProtection="0"/>
    <xf numFmtId="164" fontId="1" fillId="0" borderId="0" applyFont="0" applyFill="0" applyBorder="0" applyAlignment="0" applyProtection="0"/>
    <xf numFmtId="0" fontId="16" fillId="0" borderId="5"/>
    <xf numFmtId="4" fontId="14" fillId="20" borderId="5">
      <protection locked="0"/>
    </xf>
    <xf numFmtId="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0" fontId="32" fillId="0" borderId="0" applyNumberFormat="0" applyFill="0" applyBorder="0" applyAlignment="0" applyProtection="0"/>
    <xf numFmtId="2" fontId="1" fillId="0" borderId="0" applyFont="0" applyFill="0" applyBorder="0" applyAlignment="0" applyProtection="0"/>
    <xf numFmtId="0" fontId="33" fillId="6" borderId="0" applyNumberFormat="0" applyBorder="0" applyAlignment="0" applyProtection="0"/>
    <xf numFmtId="4" fontId="14" fillId="21" borderId="5"/>
    <xf numFmtId="168" fontId="17" fillId="0" borderId="6"/>
    <xf numFmtId="37" fontId="18" fillId="22" borderId="2" applyBorder="0">
      <alignment horizontal="left" vertical="center" indent="1"/>
    </xf>
    <xf numFmtId="37" fontId="19" fillId="23" borderId="7" applyFill="0">
      <alignment vertical="center"/>
    </xf>
    <xf numFmtId="0" fontId="19" fillId="24" borderId="8" applyNumberFormat="0">
      <alignment horizontal="left" vertical="top" indent="1"/>
    </xf>
    <xf numFmtId="0" fontId="19" fillId="16" borderId="0" applyBorder="0">
      <alignment horizontal="left" vertical="center" indent="1"/>
    </xf>
    <xf numFmtId="0" fontId="19" fillId="0" borderId="8" applyNumberFormat="0" applyFill="0">
      <alignment horizontal="centerContinuous" vertical="top"/>
    </xf>
    <xf numFmtId="0" fontId="20" fillId="0" borderId="0" applyNumberFormat="0" applyFont="0" applyFill="0" applyAlignment="0" applyProtection="0"/>
    <xf numFmtId="0" fontId="7" fillId="0" borderId="0" applyNumberFormat="0" applyFon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11" fillId="0" borderId="0" applyNumberFormat="0" applyFill="0" applyBorder="0" applyAlignment="0" applyProtection="0">
      <alignment vertical="top"/>
      <protection locked="0"/>
    </xf>
    <xf numFmtId="0" fontId="35" fillId="10" borderId="3" applyNumberFormat="0" applyAlignment="0" applyProtection="0"/>
    <xf numFmtId="168" fontId="17" fillId="0" borderId="10"/>
    <xf numFmtId="0" fontId="36" fillId="0" borderId="11" applyNumberFormat="0" applyFill="0" applyAlignment="0" applyProtection="0"/>
    <xf numFmtId="167" fontId="17" fillId="0" borderId="12"/>
    <xf numFmtId="0" fontId="37" fillId="7" borderId="0" applyNumberFormat="0" applyBorder="0" applyAlignment="0" applyProtection="0"/>
    <xf numFmtId="0" fontId="21" fillId="23" borderId="0">
      <alignment horizontal="left" wrapText="1" indent="1"/>
    </xf>
    <xf numFmtId="37" fontId="13" fillId="16" borderId="13" applyBorder="0">
      <alignment horizontal="left" vertical="center" indent="2"/>
    </xf>
    <xf numFmtId="0" fontId="22" fillId="0" borderId="0"/>
    <xf numFmtId="0" fontId="1" fillId="7" borderId="14" applyNumberFormat="0" applyFont="0" applyAlignment="0" applyProtection="0"/>
    <xf numFmtId="0" fontId="38" fillId="4" borderId="15" applyNumberFormat="0" applyAlignment="0" applyProtection="0"/>
    <xf numFmtId="174" fontId="23" fillId="25" borderId="16"/>
    <xf numFmtId="173" fontId="23" fillId="0" borderId="16" applyFont="0" applyFill="0" applyBorder="0" applyAlignment="0" applyProtection="0">
      <protection locked="0"/>
    </xf>
    <xf numFmtId="2" fontId="24" fillId="0" borderId="0">
      <protection locked="0"/>
    </xf>
    <xf numFmtId="0" fontId="1" fillId="26" borderId="0"/>
    <xf numFmtId="49" fontId="1" fillId="0" borderId="0" applyFont="0" applyFill="0" applyBorder="0" applyAlignment="0" applyProtection="0"/>
    <xf numFmtId="0" fontId="39" fillId="0" borderId="0" applyNumberFormat="0" applyFill="0" applyBorder="0" applyAlignment="0" applyProtection="0"/>
    <xf numFmtId="0" fontId="25" fillId="0" borderId="0">
      <alignment horizontal="right"/>
    </xf>
    <xf numFmtId="0" fontId="26" fillId="0" borderId="0"/>
    <xf numFmtId="0" fontId="1" fillId="0" borderId="17" applyNumberFormat="0" applyFont="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40" fillId="0" borderId="0" applyNumberFormat="0" applyFill="0" applyBorder="0" applyAlignment="0" applyProtection="0"/>
  </cellStyleXfs>
  <cellXfs count="45">
    <xf numFmtId="0" fontId="0" fillId="0" borderId="0" xfId="0"/>
    <xf numFmtId="0" fontId="0" fillId="0" borderId="0" xfId="0" applyProtection="1"/>
    <xf numFmtId="0" fontId="3" fillId="24" borderId="0" xfId="0" applyFont="1" applyFill="1" applyAlignment="1" applyProtection="1">
      <alignment horizontal="centerContinuous"/>
    </xf>
    <xf numFmtId="0" fontId="4" fillId="24" borderId="0" xfId="0" applyFont="1" applyFill="1" applyAlignment="1" applyProtection="1">
      <alignment horizontal="centerContinuous"/>
    </xf>
    <xf numFmtId="0" fontId="2" fillId="24" borderId="0" xfId="0" applyFont="1" applyFill="1" applyProtection="1"/>
    <xf numFmtId="0" fontId="2" fillId="27" borderId="18" xfId="0" applyFont="1" applyFill="1" applyBorder="1" applyProtection="1">
      <protection locked="0"/>
    </xf>
    <xf numFmtId="0" fontId="2" fillId="24" borderId="18" xfId="0" applyFont="1" applyFill="1" applyBorder="1" applyProtection="1"/>
    <xf numFmtId="37" fontId="2" fillId="24" borderId="0" xfId="0" applyNumberFormat="1" applyFont="1" applyFill="1" applyProtection="1"/>
    <xf numFmtId="0" fontId="5" fillId="24" borderId="0" xfId="0" applyFont="1" applyFill="1" applyAlignment="1" applyProtection="1">
      <alignment vertical="center"/>
    </xf>
    <xf numFmtId="0" fontId="2" fillId="24" borderId="18" xfId="0" applyFont="1" applyFill="1" applyBorder="1" applyAlignment="1" applyProtection="1">
      <alignment horizontal="center"/>
    </xf>
    <xf numFmtId="0" fontId="2" fillId="24" borderId="18" xfId="0" applyFont="1" applyFill="1" applyBorder="1" applyAlignment="1" applyProtection="1">
      <alignment horizontal="right"/>
    </xf>
    <xf numFmtId="0" fontId="2" fillId="24" borderId="0" xfId="0" applyFont="1" applyFill="1" applyAlignment="1" applyProtection="1">
      <alignment horizontal="right"/>
    </xf>
    <xf numFmtId="0" fontId="2" fillId="27" borderId="0" xfId="0" applyFont="1" applyFill="1" applyProtection="1">
      <protection locked="0"/>
    </xf>
    <xf numFmtId="165" fontId="2" fillId="24" borderId="0" xfId="0" applyNumberFormat="1" applyFont="1" applyFill="1" applyProtection="1"/>
    <xf numFmtId="0" fontId="6" fillId="28" borderId="0" xfId="0" applyFont="1" applyFill="1" applyAlignment="1" applyProtection="1">
      <alignment horizontal="left" vertical="center"/>
    </xf>
    <xf numFmtId="0" fontId="6" fillId="28" borderId="0" xfId="0" applyFont="1" applyFill="1" applyProtection="1"/>
    <xf numFmtId="166" fontId="6" fillId="28" borderId="19" xfId="0" applyNumberFormat="1" applyFont="1" applyFill="1" applyBorder="1" applyAlignment="1" applyProtection="1">
      <alignment vertical="center"/>
    </xf>
    <xf numFmtId="175" fontId="0" fillId="0" borderId="0" xfId="0" applyNumberFormat="1" applyProtection="1"/>
    <xf numFmtId="0" fontId="2" fillId="24" borderId="20" xfId="0" applyFont="1" applyFill="1" applyBorder="1" applyProtection="1"/>
    <xf numFmtId="9" fontId="2" fillId="24" borderId="0" xfId="0" applyNumberFormat="1" applyFont="1" applyFill="1" applyProtection="1"/>
    <xf numFmtId="165" fontId="2" fillId="24" borderId="0" xfId="31" applyNumberFormat="1" applyFont="1" applyFill="1" applyProtection="1"/>
    <xf numFmtId="0" fontId="6" fillId="28" borderId="19" xfId="0" applyFont="1" applyFill="1" applyBorder="1" applyAlignment="1" applyProtection="1">
      <alignment vertical="center"/>
    </xf>
    <xf numFmtId="164" fontId="2" fillId="24" borderId="0" xfId="0" applyNumberFormat="1" applyFont="1" applyFill="1" applyProtection="1"/>
    <xf numFmtId="0" fontId="2" fillId="24" borderId="0" xfId="0" applyFont="1" applyFill="1" applyAlignment="1" applyProtection="1">
      <alignment vertical="center"/>
    </xf>
    <xf numFmtId="164" fontId="6" fillId="28" borderId="21" xfId="0" applyNumberFormat="1" applyFont="1" applyFill="1" applyBorder="1" applyAlignment="1" applyProtection="1">
      <alignment vertical="center"/>
    </xf>
    <xf numFmtId="10" fontId="6" fillId="28" borderId="22" xfId="0" applyNumberFormat="1" applyFont="1" applyFill="1" applyBorder="1" applyAlignment="1" applyProtection="1">
      <alignment horizontal="center" vertical="center"/>
    </xf>
    <xf numFmtId="0" fontId="7" fillId="29" borderId="23" xfId="0" applyFont="1" applyFill="1" applyBorder="1" applyAlignment="1" applyProtection="1">
      <alignment horizontal="center"/>
    </xf>
    <xf numFmtId="0" fontId="7" fillId="29" borderId="24" xfId="0" applyFont="1" applyFill="1" applyBorder="1" applyAlignment="1" applyProtection="1">
      <alignment horizontal="center"/>
    </xf>
    <xf numFmtId="0" fontId="0" fillId="29" borderId="24" xfId="0" applyNumberFormat="1" applyFill="1" applyBorder="1" applyProtection="1"/>
    <xf numFmtId="0" fontId="0" fillId="29" borderId="25" xfId="0" applyNumberFormat="1" applyFill="1" applyBorder="1" applyProtection="1"/>
    <xf numFmtId="0" fontId="8" fillId="28" borderId="0" xfId="0" applyFont="1" applyFill="1" applyAlignment="1" applyProtection="1">
      <alignment horizontal="centerContinuous"/>
    </xf>
    <xf numFmtId="0" fontId="9" fillId="28" borderId="0" xfId="0" applyFont="1" applyFill="1" applyAlignment="1" applyProtection="1">
      <alignment horizontal="centerContinuous"/>
    </xf>
    <xf numFmtId="37" fontId="12" fillId="27" borderId="0" xfId="0" applyNumberFormat="1" applyFont="1" applyFill="1" applyProtection="1">
      <protection locked="0"/>
    </xf>
    <xf numFmtId="165" fontId="12" fillId="27" borderId="0" xfId="0" applyNumberFormat="1" applyFont="1" applyFill="1" applyProtection="1">
      <protection locked="0"/>
    </xf>
    <xf numFmtId="0" fontId="12" fillId="27" borderId="0" xfId="0" applyFont="1" applyFill="1" applyProtection="1">
      <protection locked="0"/>
    </xf>
    <xf numFmtId="0" fontId="2" fillId="24" borderId="26" xfId="0" applyFont="1" applyFill="1" applyBorder="1" applyAlignment="1" applyProtection="1">
      <alignment horizontal="right"/>
    </xf>
    <xf numFmtId="0" fontId="1" fillId="27" borderId="26" xfId="0" applyFont="1" applyFill="1" applyBorder="1" applyProtection="1">
      <protection locked="0"/>
    </xf>
    <xf numFmtId="0" fontId="2" fillId="24" borderId="26" xfId="0" applyFont="1" applyFill="1" applyBorder="1" applyProtection="1"/>
    <xf numFmtId="165" fontId="12" fillId="27" borderId="26" xfId="0" applyNumberFormat="1" applyFont="1" applyFill="1" applyBorder="1" applyProtection="1">
      <protection locked="0"/>
    </xf>
    <xf numFmtId="39" fontId="2" fillId="24" borderId="26" xfId="0" applyNumberFormat="1" applyFont="1" applyFill="1" applyBorder="1" applyProtection="1"/>
    <xf numFmtId="0" fontId="2" fillId="27" borderId="26" xfId="0" applyFont="1" applyFill="1" applyBorder="1" applyProtection="1">
      <protection locked="0"/>
    </xf>
    <xf numFmtId="165" fontId="2" fillId="24" borderId="26" xfId="31" applyNumberFormat="1" applyFont="1" applyFill="1" applyBorder="1" applyProtection="1"/>
    <xf numFmtId="9" fontId="2" fillId="24" borderId="26" xfId="0" applyNumberFormat="1" applyFont="1" applyFill="1" applyBorder="1" applyProtection="1"/>
    <xf numFmtId="0" fontId="11" fillId="0" borderId="0" xfId="53" applyFont="1" applyAlignment="1" applyProtection="1">
      <alignment horizontal="center"/>
    </xf>
    <xf numFmtId="0" fontId="11" fillId="0" borderId="0" xfId="53" applyAlignment="1" applyProtection="1">
      <alignment horizont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_simple" xfId="31"/>
    <cellStyle name="Comma0" xfId="32"/>
    <cellStyle name="Currency0" xfId="33"/>
    <cellStyle name="DarkBlueOutline" xfId="34"/>
    <cellStyle name="DarkBlueOutlineYellow" xfId="35"/>
    <cellStyle name="Date" xfId="36"/>
    <cellStyle name="Dezimal [0]_Compiling Utility Macros" xfId="37"/>
    <cellStyle name="Dezimal_Compiling Utility Macros" xfId="38"/>
    <cellStyle name="Explanatory Text" xfId="39" builtinId="53" customBuiltin="1"/>
    <cellStyle name="Fixed" xfId="40"/>
    <cellStyle name="Good" xfId="41" builtinId="26" customBuiltin="1"/>
    <cellStyle name="GRAY" xfId="42"/>
    <cellStyle name="Gross Margin" xfId="43"/>
    <cellStyle name="header" xfId="44"/>
    <cellStyle name="Header Total"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Red" xfId="61"/>
    <cellStyle name="Note" xfId="62" builtinId="10" customBuiltin="1"/>
    <cellStyle name="Output" xfId="63" builtinId="21" customBuiltin="1"/>
    <cellStyle name="Percent.0" xfId="64"/>
    <cellStyle name="Percent.00" xfId="65"/>
    <cellStyle name="RED POSTED" xfId="66"/>
    <cellStyle name="Standard_Anpassen der Amortisation" xfId="67"/>
    <cellStyle name="Text_simple" xfId="68"/>
    <cellStyle name="Title" xfId="69" builtinId="15" customBuiltin="1"/>
    <cellStyle name="TmsRmn10BlueItalic" xfId="70"/>
    <cellStyle name="TmsRmn10Bold" xfId="71"/>
    <cellStyle name="Total" xfId="72" builtinId="25" customBuiltin="1"/>
    <cellStyle name="Währung [0]_Compiling Utility Macros" xfId="73"/>
    <cellStyle name="Währung_Compiling Utility Macros" xfId="74"/>
    <cellStyle name="Warning Text" xfId="75"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95250</xdr:colOff>
      <xdr:row>1</xdr:row>
      <xdr:rowOff>85725</xdr:rowOff>
    </xdr:to>
    <xdr:sp macro="" textlink="">
      <xdr:nvSpPr>
        <xdr:cNvPr id="1026" name="Rectangle 2"/>
        <xdr:cNvSpPr>
          <a:spLocks noChangeArrowheads="1"/>
        </xdr:cNvSpPr>
      </xdr:nvSpPr>
      <xdr:spPr bwMode="auto">
        <a:xfrm>
          <a:off x="0" y="0"/>
          <a:ext cx="438150" cy="247650"/>
        </a:xfrm>
        <a:prstGeom prst="rect">
          <a:avLst/>
        </a:prstGeom>
        <a:solidFill>
          <a:srgbClr val="FFFFFF"/>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ales%20Seasonality%20by%20Month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ervice%20Invoice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easonality by Month"/>
      <sheetName val="About JaxWorks"/>
    </sheetNames>
    <sheetDataSet>
      <sheetData sheetId="0">
        <row r="4">
          <cell r="B4" t="str">
            <v>For the Year 2003</v>
          </cell>
        </row>
        <row r="9">
          <cell r="B9" t="str">
            <v>Jan</v>
          </cell>
          <cell r="C9">
            <v>100000</v>
          </cell>
          <cell r="F9">
            <v>7.0000000000000007E-2</v>
          </cell>
        </row>
        <row r="10">
          <cell r="C10">
            <v>101300</v>
          </cell>
          <cell r="F10">
            <v>7.4999999999999997E-2</v>
          </cell>
        </row>
        <row r="11">
          <cell r="C11">
            <v>102616.9</v>
          </cell>
          <cell r="F11">
            <v>0.09</v>
          </cell>
        </row>
        <row r="12">
          <cell r="C12">
            <v>103950.9197</v>
          </cell>
          <cell r="F12">
            <v>0.09</v>
          </cell>
        </row>
        <row r="13">
          <cell r="C13">
            <v>105302.28165610001</v>
          </cell>
          <cell r="F13">
            <v>0.09</v>
          </cell>
        </row>
        <row r="14">
          <cell r="C14">
            <v>106671.211317629</v>
          </cell>
          <cell r="F14">
            <v>0.08</v>
          </cell>
        </row>
        <row r="15">
          <cell r="C15">
            <v>108057.93706475801</v>
          </cell>
          <cell r="F15">
            <v>7.0000000000000007E-2</v>
          </cell>
        </row>
        <row r="16">
          <cell r="C16">
            <v>109462.6902466</v>
          </cell>
          <cell r="F16">
            <v>9.5000000000000001E-2</v>
          </cell>
        </row>
        <row r="17">
          <cell r="C17">
            <v>110885.705219806</v>
          </cell>
          <cell r="F17">
            <v>0.09</v>
          </cell>
        </row>
        <row r="18">
          <cell r="C18">
            <v>112327.21938766399</v>
          </cell>
          <cell r="F18">
            <v>0.09</v>
          </cell>
        </row>
        <row r="19">
          <cell r="C19">
            <v>113787.473239703</v>
          </cell>
          <cell r="F19">
            <v>7.0000000000000007E-2</v>
          </cell>
        </row>
        <row r="20">
          <cell r="C20">
            <v>115266.710391819</v>
          </cell>
          <cell r="F20">
            <v>0.09</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Invoice"/>
    </sheetNames>
    <sheetDataSet>
      <sheetData sheetId="0">
        <row r="15">
          <cell r="D15">
            <v>6.5000000000000002E-2</v>
          </cell>
          <cell r="G15">
            <v>9.5000000000000001E-2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7">
    <pageSetUpPr autoPageBreaks="0" fitToPage="1"/>
  </sheetPr>
  <dimension ref="B3:BL130"/>
  <sheetViews>
    <sheetView showGridLines="0" showRowColHeaders="0" tabSelected="1" defaultGridColor="0" colorId="7" zoomScaleNormal="100" workbookViewId="0"/>
  </sheetViews>
  <sheetFormatPr defaultRowHeight="12.75" x14ac:dyDescent="0.2"/>
  <cols>
    <col min="1" max="1" width="1.7109375" style="1" customWidth="1"/>
    <col min="2" max="2" width="3.42578125" style="1" customWidth="1"/>
    <col min="3" max="3" width="16.85546875" style="1" customWidth="1"/>
    <col min="4" max="4" width="15.5703125" style="1" customWidth="1"/>
    <col min="5" max="5" width="14.28515625" style="1" customWidth="1"/>
    <col min="6" max="9" width="12.85546875" style="1" customWidth="1"/>
    <col min="10" max="10" width="4.7109375" style="1" customWidth="1"/>
    <col min="11" max="63" width="9.140625" style="1"/>
    <col min="64" max="64" width="24.7109375" style="1" customWidth="1"/>
    <col min="65" max="16384" width="9.140625" style="1"/>
  </cols>
  <sheetData>
    <row r="3" spans="2:9" ht="33" x14ac:dyDescent="0.45">
      <c r="B3" s="30" t="s">
        <v>0</v>
      </c>
      <c r="C3" s="31"/>
      <c r="D3" s="31"/>
      <c r="E3" s="31"/>
      <c r="F3" s="31"/>
      <c r="G3" s="31"/>
      <c r="H3" s="31"/>
      <c r="I3" s="31"/>
    </row>
    <row r="4" spans="2:9" ht="6" customHeight="1" x14ac:dyDescent="0.45">
      <c r="B4" s="2"/>
      <c r="C4" s="3"/>
      <c r="D4" s="3"/>
      <c r="E4" s="3"/>
      <c r="F4" s="3"/>
      <c r="G4" s="3"/>
      <c r="H4" s="3"/>
      <c r="I4" s="3"/>
    </row>
    <row r="5" spans="2:9" x14ac:dyDescent="0.2">
      <c r="D5" s="4"/>
      <c r="E5" s="4"/>
      <c r="F5" s="4"/>
      <c r="G5" s="4"/>
      <c r="H5" s="4"/>
      <c r="I5" s="4"/>
    </row>
    <row r="6" spans="2:9" x14ac:dyDescent="0.2">
      <c r="B6" s="4" t="s">
        <v>1</v>
      </c>
      <c r="C6" s="4"/>
      <c r="D6" s="5"/>
      <c r="E6" s="6"/>
      <c r="F6" s="6"/>
      <c r="G6" s="4"/>
      <c r="H6" s="4"/>
      <c r="I6" s="4"/>
    </row>
    <row r="7" spans="2:9" x14ac:dyDescent="0.2">
      <c r="B7" s="4" t="s">
        <v>2</v>
      </c>
      <c r="C7" s="4"/>
      <c r="D7" s="5"/>
      <c r="E7" s="6"/>
      <c r="F7" s="6"/>
      <c r="G7" s="4"/>
      <c r="H7" s="4"/>
      <c r="I7" s="4"/>
    </row>
    <row r="8" spans="2:9" x14ac:dyDescent="0.2">
      <c r="B8" s="4"/>
      <c r="C8" s="4"/>
      <c r="D8" s="4"/>
      <c r="E8" s="4"/>
      <c r="F8" s="4"/>
      <c r="G8" s="4"/>
      <c r="H8" s="4"/>
      <c r="I8" s="4"/>
    </row>
    <row r="9" spans="2:9" x14ac:dyDescent="0.2">
      <c r="B9" s="4" t="s">
        <v>3</v>
      </c>
      <c r="C9" s="4"/>
      <c r="D9" s="4"/>
      <c r="E9" s="32">
        <v>20000</v>
      </c>
      <c r="F9" s="4"/>
      <c r="G9" s="4"/>
      <c r="H9" s="4"/>
      <c r="I9" s="4"/>
    </row>
    <row r="10" spans="2:9" x14ac:dyDescent="0.2">
      <c r="B10" s="4" t="s">
        <v>4</v>
      </c>
      <c r="C10" s="4"/>
      <c r="D10" s="4"/>
      <c r="E10" s="4">
        <f>IF(COUNTA(C15:C19),COUNTA(C15:C19),"")</f>
        <v>5</v>
      </c>
      <c r="F10" s="4"/>
      <c r="G10" s="4"/>
      <c r="H10" s="4"/>
      <c r="I10" s="4"/>
    </row>
    <row r="11" spans="2:9" x14ac:dyDescent="0.2">
      <c r="B11" s="4" t="s">
        <v>5</v>
      </c>
      <c r="C11" s="4"/>
      <c r="D11" s="4"/>
      <c r="E11" s="7">
        <f>IF(SUM(E10),ROUND(E9/E10,0),"")</f>
        <v>4000</v>
      </c>
      <c r="F11" s="4"/>
      <c r="G11" s="4"/>
      <c r="H11" s="4"/>
      <c r="I11" s="4"/>
    </row>
    <row r="12" spans="2:9" x14ac:dyDescent="0.2">
      <c r="B12" s="4"/>
      <c r="C12" s="4"/>
      <c r="D12" s="4"/>
      <c r="E12" s="7"/>
      <c r="F12" s="4"/>
      <c r="G12" s="4"/>
      <c r="H12" s="4"/>
      <c r="I12" s="4"/>
    </row>
    <row r="13" spans="2:9" ht="18" x14ac:dyDescent="0.2">
      <c r="B13" s="8" t="s">
        <v>6</v>
      </c>
      <c r="C13" s="4"/>
      <c r="D13" s="4"/>
      <c r="E13" s="4"/>
      <c r="F13" s="4"/>
      <c r="G13" s="4"/>
      <c r="H13" s="4"/>
      <c r="I13" s="4"/>
    </row>
    <row r="14" spans="2:9" x14ac:dyDescent="0.2">
      <c r="B14" s="6"/>
      <c r="C14" s="9" t="s">
        <v>7</v>
      </c>
      <c r="D14" s="6"/>
      <c r="E14" s="10" t="s">
        <v>8</v>
      </c>
      <c r="F14" s="10" t="s">
        <v>9</v>
      </c>
      <c r="G14" s="10" t="s">
        <v>10</v>
      </c>
      <c r="H14" s="4"/>
      <c r="I14" s="4"/>
    </row>
    <row r="15" spans="2:9" x14ac:dyDescent="0.2">
      <c r="B15" s="11" t="s">
        <v>11</v>
      </c>
      <c r="C15" s="12" t="s">
        <v>7</v>
      </c>
      <c r="D15" s="4"/>
      <c r="E15" s="33">
        <v>23.75</v>
      </c>
      <c r="F15" s="33">
        <v>0.65</v>
      </c>
      <c r="G15" s="13">
        <f>IF(E15,E15+F15,"")</f>
        <v>24.4</v>
      </c>
      <c r="H15" s="4"/>
      <c r="I15" s="4"/>
    </row>
    <row r="16" spans="2:9" x14ac:dyDescent="0.2">
      <c r="B16" s="11" t="s">
        <v>12</v>
      </c>
      <c r="C16" s="12" t="s">
        <v>7</v>
      </c>
      <c r="D16" s="4"/>
      <c r="E16" s="33">
        <v>20.5</v>
      </c>
      <c r="F16" s="33">
        <v>2.15</v>
      </c>
      <c r="G16" s="13">
        <f>IF(E16,E16+F16,"")</f>
        <v>22.65</v>
      </c>
      <c r="H16" s="4"/>
      <c r="I16" s="4"/>
    </row>
    <row r="17" spans="2:11" x14ac:dyDescent="0.2">
      <c r="B17" s="11" t="s">
        <v>13</v>
      </c>
      <c r="C17" s="12" t="s">
        <v>7</v>
      </c>
      <c r="D17" s="4"/>
      <c r="E17" s="33">
        <v>23.25</v>
      </c>
      <c r="F17" s="33">
        <v>1.55</v>
      </c>
      <c r="G17" s="13">
        <f>IF(E17,E17+F17,"")</f>
        <v>24.8</v>
      </c>
      <c r="H17" s="4"/>
      <c r="I17" s="4"/>
    </row>
    <row r="18" spans="2:11" x14ac:dyDescent="0.2">
      <c r="B18" s="11" t="s">
        <v>14</v>
      </c>
      <c r="C18" s="12" t="s">
        <v>7</v>
      </c>
      <c r="D18" s="4"/>
      <c r="E18" s="33">
        <v>22.25</v>
      </c>
      <c r="F18" s="33">
        <v>1.2</v>
      </c>
      <c r="G18" s="13">
        <f>IF(E18,E18+F18,"")</f>
        <v>23.45</v>
      </c>
      <c r="H18" s="4"/>
      <c r="I18" s="4"/>
    </row>
    <row r="19" spans="2:11" x14ac:dyDescent="0.2">
      <c r="B19" s="35" t="s">
        <v>15</v>
      </c>
      <c r="C19" s="36" t="s">
        <v>7</v>
      </c>
      <c r="D19" s="37"/>
      <c r="E19" s="38">
        <v>22.25</v>
      </c>
      <c r="F19" s="38">
        <v>1.2</v>
      </c>
      <c r="G19" s="39">
        <f>IF(E19,E19+F19,"")</f>
        <v>23.45</v>
      </c>
      <c r="H19" s="4"/>
      <c r="I19" s="4"/>
    </row>
    <row r="20" spans="2:11" ht="13.5" thickBot="1" x14ac:dyDescent="0.25">
      <c r="B20" s="14" t="s">
        <v>16</v>
      </c>
      <c r="C20" s="15"/>
      <c r="D20" s="15"/>
      <c r="E20" s="15"/>
      <c r="F20" s="15"/>
      <c r="G20" s="16">
        <f>IF(SUM(G15:G19),SUM(G15:G19)/(5-(G15=0)-(G16=0)-(G17=0)-(G18=0)-(G19=0)),"")</f>
        <v>23.75</v>
      </c>
      <c r="H20" s="4"/>
      <c r="I20" s="4"/>
      <c r="K20" s="17"/>
    </row>
    <row r="21" spans="2:11" ht="13.5" thickTop="1" x14ac:dyDescent="0.2">
      <c r="B21" s="4"/>
      <c r="C21" s="4"/>
      <c r="D21" s="4"/>
      <c r="E21" s="4"/>
      <c r="F21" s="4"/>
      <c r="G21" s="4"/>
      <c r="H21" s="4"/>
      <c r="I21" s="4"/>
    </row>
    <row r="22" spans="2:11" ht="18" x14ac:dyDescent="0.2">
      <c r="B22" s="8" t="s">
        <v>17</v>
      </c>
      <c r="C22" s="4"/>
      <c r="D22" s="4"/>
      <c r="E22" s="4"/>
      <c r="F22" s="4"/>
      <c r="G22" s="4"/>
      <c r="H22" s="4"/>
      <c r="I22" s="4"/>
    </row>
    <row r="23" spans="2:11" x14ac:dyDescent="0.2">
      <c r="B23" s="4"/>
      <c r="C23" s="4"/>
      <c r="D23" s="4"/>
      <c r="E23" s="11" t="s">
        <v>18</v>
      </c>
      <c r="F23" s="11" t="s">
        <v>19</v>
      </c>
      <c r="G23" s="11" t="s">
        <v>20</v>
      </c>
      <c r="H23" s="11" t="s">
        <v>21</v>
      </c>
      <c r="I23" s="11" t="s">
        <v>22</v>
      </c>
    </row>
    <row r="24" spans="2:11" x14ac:dyDescent="0.2">
      <c r="B24" s="6"/>
      <c r="C24" s="9" t="s">
        <v>7</v>
      </c>
      <c r="D24" s="4"/>
      <c r="E24" s="10" t="s">
        <v>23</v>
      </c>
      <c r="F24" s="10" t="s">
        <v>24</v>
      </c>
      <c r="G24" s="10" t="s">
        <v>25</v>
      </c>
      <c r="H24" s="10" t="s">
        <v>26</v>
      </c>
      <c r="I24" s="10" t="s">
        <v>27</v>
      </c>
    </row>
    <row r="25" spans="2:11" x14ac:dyDescent="0.2">
      <c r="B25" s="11" t="s">
        <v>11</v>
      </c>
      <c r="C25" s="4" t="str">
        <f ca="1">IF(CELL("type",C15)="l",C15,"")</f>
        <v>Vendor</v>
      </c>
      <c r="D25" s="18"/>
      <c r="E25" s="34">
        <v>3000</v>
      </c>
      <c r="F25" s="13">
        <f>IF(SUM(G15),G15,"")</f>
        <v>24.4</v>
      </c>
      <c r="G25" s="19">
        <f>IF(SUM(F25),F25/$G$20,"")</f>
        <v>1.0273684210526315</v>
      </c>
      <c r="H25" s="4">
        <f ca="1">IF(CELL("Type",E25)="v",SUM(E25),IF(SUM(E15)&gt;0,ROUND(SUM(G25)*SUM(E11),2),""))</f>
        <v>3000</v>
      </c>
      <c r="I25" s="13">
        <f ca="1">IF(OR(CELL("type",E25)="v",SUM(F25)),SUM(H25)*SUM(F25),"")</f>
        <v>73200</v>
      </c>
    </row>
    <row r="26" spans="2:11" x14ac:dyDescent="0.2">
      <c r="B26" s="11" t="s">
        <v>12</v>
      </c>
      <c r="C26" s="4" t="str">
        <f ca="1">IF(CELL("type",C16)="l",C16,"")</f>
        <v>Vendor</v>
      </c>
      <c r="D26" s="4"/>
      <c r="E26" s="34">
        <v>10000</v>
      </c>
      <c r="F26" s="20">
        <f>IF(SUM(G16),G16,"")</f>
        <v>22.65</v>
      </c>
      <c r="G26" s="19">
        <f>IF(SUM(F26),F26/$G$20,"")</f>
        <v>0.95368421052631569</v>
      </c>
      <c r="H26" s="4">
        <f ca="1">IF(CELL("Type",E26)="v",E26,IF(E16&gt;0,ROUND(G26*E11,2),""))</f>
        <v>10000</v>
      </c>
      <c r="I26" s="13">
        <f ca="1">IF(OR(CELL("type",E26)="v",SUM(F26)),SUM(H26)*SUM(F26),"")</f>
        <v>226500</v>
      </c>
    </row>
    <row r="27" spans="2:11" x14ac:dyDescent="0.2">
      <c r="B27" s="11" t="s">
        <v>13</v>
      </c>
      <c r="C27" s="4" t="str">
        <f ca="1">IF(CELL("type",C17)="l",C17,"")</f>
        <v>Vendor</v>
      </c>
      <c r="D27" s="4"/>
      <c r="E27" s="34">
        <v>0</v>
      </c>
      <c r="F27" s="20">
        <f>IF(SUM(G17),G17,"")</f>
        <v>24.8</v>
      </c>
      <c r="G27" s="19">
        <f>IF(SUM(F27),F27/$G$20,"")</f>
        <v>1.0442105263157895</v>
      </c>
      <c r="H27" s="4">
        <f ca="1">IF(CELL("Type",E27)="v",E27,IF(E17&gt;0,ROUND(G27*E11,2),""))</f>
        <v>0</v>
      </c>
      <c r="I27" s="13">
        <f ca="1">IF(OR(CELL("type",E27)="v",SUM(F27)),SUM(H27)*SUM(F27),"")</f>
        <v>0</v>
      </c>
    </row>
    <row r="28" spans="2:11" x14ac:dyDescent="0.2">
      <c r="B28" s="11" t="s">
        <v>14</v>
      </c>
      <c r="C28" s="4" t="str">
        <f ca="1">IF(CELL("type",C18)="l",C18,"")</f>
        <v>Vendor</v>
      </c>
      <c r="D28" s="4"/>
      <c r="E28" s="34">
        <v>7000</v>
      </c>
      <c r="F28" s="20">
        <f>IF(SUM(G18),G18,"")</f>
        <v>23.45</v>
      </c>
      <c r="G28" s="19">
        <f>IF(SUM(F28),F28/$G$20,"")</f>
        <v>0.98736842105263156</v>
      </c>
      <c r="H28" s="4">
        <f ca="1">IF(CELL("Type",E28)="v",E28,IF(E18&gt;0,ROUND(G28*E11,2),""))</f>
        <v>7000</v>
      </c>
      <c r="I28" s="13">
        <f ca="1">IF(OR(CELL("type",E28)="v",SUM(F28)),SUM(H28)*SUM(F28),"")</f>
        <v>164150</v>
      </c>
    </row>
    <row r="29" spans="2:11" x14ac:dyDescent="0.2">
      <c r="B29" s="10" t="s">
        <v>15</v>
      </c>
      <c r="C29" s="6" t="str">
        <f ca="1">IF(CELL("type",C19)="l",C19,"")</f>
        <v>Vendor</v>
      </c>
      <c r="D29" s="6"/>
      <c r="E29" s="40">
        <v>0</v>
      </c>
      <c r="F29" s="41">
        <f>IF(SUM(G19),G19,"")</f>
        <v>23.45</v>
      </c>
      <c r="G29" s="42">
        <f>IF(SUM(F29),F29/$G$20,"")</f>
        <v>0.98736842105263156</v>
      </c>
      <c r="H29" s="37">
        <f ca="1">IF(CELL("Type",E29)="v",E29,IF(E19&gt;0,ROUND(G29*E11,2),""))</f>
        <v>0</v>
      </c>
      <c r="I29" s="6">
        <f ca="1">IF(OR(CELL("type",E29)="v",SUM(F29)),SUM(H29)*SUM(F29),"")</f>
        <v>0</v>
      </c>
    </row>
    <row r="30" spans="2:11" ht="13.5" thickBot="1" x14ac:dyDescent="0.25">
      <c r="B30" s="14" t="str">
        <f ca="1">"Total Units "&amp;IF(ABS(SUM(H25:H29)-E9)&gt;0.49,"(Out of Balance by "&amp;FIXED(ABS(SUM(H25:H29)-E9),0,TRUE)&amp;" Units)","")</f>
        <v xml:space="preserve">Total Units </v>
      </c>
      <c r="C30" s="15"/>
      <c r="D30" s="15"/>
      <c r="E30" s="15"/>
      <c r="F30" s="15"/>
      <c r="G30" s="15"/>
      <c r="H30" s="21">
        <f ca="1">IF(SUM(H25:H29),SUM(H25:H29),"")</f>
        <v>20000</v>
      </c>
      <c r="I30" s="4"/>
    </row>
    <row r="31" spans="2:11" ht="13.5" thickTop="1" x14ac:dyDescent="0.2">
      <c r="B31" s="4"/>
      <c r="C31" s="4"/>
      <c r="D31" s="4"/>
      <c r="E31" s="4"/>
      <c r="F31" s="4"/>
      <c r="G31" s="4"/>
      <c r="H31" s="4"/>
      <c r="I31" s="4"/>
    </row>
    <row r="32" spans="2:11" ht="18" x14ac:dyDescent="0.2">
      <c r="B32" s="8" t="s">
        <v>28</v>
      </c>
      <c r="C32" s="4"/>
      <c r="D32" s="4"/>
      <c r="E32" s="4"/>
      <c r="F32" s="4"/>
      <c r="G32" s="4"/>
      <c r="H32" s="4"/>
      <c r="I32" s="4"/>
    </row>
    <row r="33" spans="2:9" x14ac:dyDescent="0.2">
      <c r="B33" s="4" t="s">
        <v>29</v>
      </c>
      <c r="C33" s="4"/>
      <c r="D33" s="4"/>
      <c r="E33" s="22">
        <f ca="1">IF(SUM(I25:I29),SUM(I25:I29),"")</f>
        <v>463850</v>
      </c>
      <c r="F33" s="4"/>
      <c r="G33" s="4"/>
      <c r="H33" s="4"/>
      <c r="I33" s="4"/>
    </row>
    <row r="34" spans="2:9" x14ac:dyDescent="0.2">
      <c r="B34" s="4" t="s">
        <v>30</v>
      </c>
      <c r="C34" s="4"/>
      <c r="D34" s="4"/>
      <c r="E34" s="13">
        <f ca="1">IF(SUM(E33),MIN(BL126:BL130)*E9,"")</f>
        <v>453000</v>
      </c>
      <c r="F34" s="4"/>
      <c r="G34" s="4"/>
      <c r="H34" s="4"/>
      <c r="I34" s="4"/>
    </row>
    <row r="35" spans="2:9" ht="13.5" thickBot="1" x14ac:dyDescent="0.25">
      <c r="B35" s="23" t="s">
        <v>31</v>
      </c>
      <c r="C35" s="4"/>
      <c r="D35" s="4"/>
      <c r="E35" s="24">
        <f ca="1">IF(SUM(E34),E33-E34,"")</f>
        <v>10850</v>
      </c>
      <c r="F35" s="25">
        <f ca="1">IF(SUM(E35),E35/E34,"")</f>
        <v>2.3951434878587197E-2</v>
      </c>
      <c r="G35" s="4"/>
      <c r="H35" s="4"/>
      <c r="I35" s="4"/>
    </row>
    <row r="36" spans="2:9" ht="13.5" thickTop="1" x14ac:dyDescent="0.2"/>
    <row r="38" spans="2:9" x14ac:dyDescent="0.2">
      <c r="B38" s="43"/>
      <c r="C38" s="44"/>
      <c r="D38" s="44"/>
      <c r="E38" s="44"/>
      <c r="F38" s="44"/>
      <c r="G38" s="44"/>
      <c r="H38" s="44"/>
      <c r="I38" s="44"/>
    </row>
    <row r="124" spans="64:64" ht="15.75" x14ac:dyDescent="0.25">
      <c r="BL124" s="26" t="s">
        <v>32</v>
      </c>
    </row>
    <row r="125" spans="64:64" ht="15.75" x14ac:dyDescent="0.25">
      <c r="BL125" s="27" t="s">
        <v>33</v>
      </c>
    </row>
    <row r="126" spans="64:64" x14ac:dyDescent="0.2">
      <c r="BL126" s="28">
        <f>IF(G15=0,MAX($G$15:$G$19),G15)</f>
        <v>24.4</v>
      </c>
    </row>
    <row r="127" spans="64:64" x14ac:dyDescent="0.2">
      <c r="BL127" s="28">
        <f>IF(G16=0,MAX($G$15:$G$19),G16)</f>
        <v>22.65</v>
      </c>
    </row>
    <row r="128" spans="64:64" x14ac:dyDescent="0.2">
      <c r="BL128" s="28">
        <f>IF(G17=0,MAX($G$15:$G$19),G17)</f>
        <v>24.8</v>
      </c>
    </row>
    <row r="129" spans="64:64" x14ac:dyDescent="0.2">
      <c r="BL129" s="28">
        <f>IF(G18=0,MAX($G$15:$G$19),G18)</f>
        <v>23.45</v>
      </c>
    </row>
    <row r="130" spans="64:64" x14ac:dyDescent="0.2">
      <c r="BL130" s="29">
        <f>IF(G19=0,MAX($G$15:$G$19),G19)</f>
        <v>23.45</v>
      </c>
    </row>
  </sheetData>
  <mergeCells count="1">
    <mergeCell ref="B38:I38"/>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CE76A1A-F564-46B3-89AC-B8E7CF033A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Vendor Cost Analysis</vt:lpstr>
      <vt:lpstr>'Vendor Cost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2014-10-25T21:15:56Z</dcterms:created>
  <dcterms:modified xsi:type="dcterms:W3CDTF">2014-10-25T21:15:56Z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TC018773269991</vt:lpwstr>
  </property>
</Properties>
</file>